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1 29 3644 Соломбала, Октябрьский, Северный, Ломоносовский\Лот № 5 Северный УК Архангельск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лот1!$A$1:$J$45</definedName>
  </definedNames>
  <calcPr calcId="152511" calcMode="manual"/>
</workbook>
</file>

<file path=xl/calcChain.xml><?xml version="1.0" encoding="utf-8"?>
<calcChain xmlns="http://schemas.openxmlformats.org/spreadsheetml/2006/main">
  <c r="G34" i="3" l="1"/>
  <c r="I34" i="3" s="1"/>
  <c r="C31" i="3"/>
  <c r="E19" i="3"/>
  <c r="F19" i="3"/>
  <c r="D19" i="3"/>
  <c r="C16" i="3"/>
  <c r="C15" i="3"/>
  <c r="C14" i="3"/>
  <c r="C13" i="3"/>
  <c r="E10" i="3" l="1"/>
  <c r="F10" i="3"/>
  <c r="E11" i="3"/>
  <c r="F11" i="3"/>
  <c r="D11" i="3"/>
  <c r="D10" i="3"/>
  <c r="C9" i="3" l="1"/>
  <c r="D31" i="3" l="1"/>
  <c r="F9" i="3" l="1"/>
  <c r="E13" i="3"/>
  <c r="F13" i="3"/>
  <c r="E14" i="3"/>
  <c r="F14" i="3"/>
  <c r="E15" i="3"/>
  <c r="F15" i="3"/>
  <c r="E16" i="3"/>
  <c r="F16" i="3"/>
  <c r="E17" i="3"/>
  <c r="F17" i="3"/>
  <c r="E18" i="3"/>
  <c r="F18" i="3"/>
  <c r="E22" i="3"/>
  <c r="F22" i="3"/>
  <c r="E23" i="3"/>
  <c r="F23" i="3"/>
  <c r="E24" i="3"/>
  <c r="F24" i="3"/>
  <c r="E26" i="3"/>
  <c r="F26" i="3"/>
  <c r="E27" i="3"/>
  <c r="F27" i="3"/>
  <c r="E28" i="3"/>
  <c r="F28" i="3"/>
  <c r="E29" i="3"/>
  <c r="F29" i="3"/>
  <c r="E30" i="3"/>
  <c r="F30" i="3"/>
  <c r="E31" i="3"/>
  <c r="F31" i="3"/>
  <c r="D30" i="3"/>
  <c r="D29" i="3"/>
  <c r="D28" i="3"/>
  <c r="D27" i="3"/>
  <c r="D26" i="3"/>
  <c r="D24" i="3"/>
  <c r="D23" i="3"/>
  <c r="D22" i="3"/>
  <c r="D18" i="3"/>
  <c r="D17" i="3"/>
  <c r="D16" i="3"/>
  <c r="D15" i="3"/>
  <c r="D14" i="3"/>
  <c r="D13" i="3"/>
  <c r="C25" i="3"/>
  <c r="C21" i="3"/>
  <c r="C12" i="3"/>
  <c r="D21" i="3" l="1"/>
  <c r="D25" i="3"/>
  <c r="E12" i="3"/>
  <c r="E21" i="3"/>
  <c r="E9" i="3"/>
  <c r="F25" i="3"/>
  <c r="F12" i="3"/>
  <c r="E25" i="3"/>
  <c r="F21" i="3"/>
  <c r="F33" i="3" l="1"/>
  <c r="E33" i="3"/>
  <c r="F35" i="3" l="1"/>
  <c r="D12" i="3" l="1"/>
  <c r="E35" i="3" l="1"/>
  <c r="D9" i="3" l="1"/>
  <c r="D33" i="3" s="1"/>
  <c r="G33" i="3" s="1"/>
  <c r="H33" i="3" s="1"/>
  <c r="I33" i="3" s="1"/>
  <c r="D35" i="3" l="1"/>
</calcChain>
</file>

<file path=xl/sharedStrings.xml><?xml version="1.0" encoding="utf-8"?>
<sst xmlns="http://schemas.openxmlformats.org/spreadsheetml/2006/main" count="64" uniqueCount="58">
  <si>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</si>
  <si>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</si>
  <si>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</si>
  <si>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</si>
  <si>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</si>
  <si>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</si>
  <si>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</si>
  <si>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</si>
  <si>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</si>
  <si>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</si>
  <si>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</si>
  <si>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</si>
  <si>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</si>
  <si>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</si>
  <si>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</si>
  <si>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</si>
  <si>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</si>
  <si>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</si>
  <si>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</si>
  <si>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</si>
  <si>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</si>
  <si>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</si>
  <si>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</si>
  <si>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</si>
  <si>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</si>
  <si>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11</t>
  </si>
  <si>
    <t>13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</si>
  <si>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</si>
  <si>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</si>
  <si>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</si>
  <si>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</si>
  <si>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</si>
  <si>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</si>
  <si>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</si>
  <si>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</si>
  <si>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</si>
  <si>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</si>
  <si>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</si>
  <si>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</si>
  <si>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</si>
  <si>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</si>
  <si>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</si>
  <si>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>Приложение № 2</t>
  </si>
  <si>
    <t xml:space="preserve"> извещению и документации </t>
  </si>
  <si>
    <t>о проведении открытого конкурса</t>
  </si>
  <si>
    <t>9. Покос травы</t>
  </si>
  <si>
    <t>2 раза в год</t>
  </si>
  <si>
    <t xml:space="preserve">10. Сезонный осмотр конструкций здания( фасадов, стен, фундаментов, кровли, преркрытий)
</t>
  </si>
  <si>
    <t xml:space="preserve">11.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</si>
  <si>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12.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</si>
  <si>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13.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</si>
  <si>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14. Аварийное обслуживание</t>
  </si>
  <si>
    <t>15. Ремонт кровли, крылец, козырьков, деревянных тротуаров</t>
  </si>
  <si>
    <t>16. Дератизация</t>
  </si>
  <si>
    <t>17. Дезинсекция</t>
  </si>
  <si>
    <t>ул. Конзихинская</t>
  </si>
  <si>
    <t>13, к.1</t>
  </si>
  <si>
    <t>Лот №4 Северный территориальный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</si>
</sst>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0" fontId="2" fillId="0" borderId="0" xfId="0" applyFont="1" applyFill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left" vertical="center"/>
    </xf>
    <xf numFmtId="4" fontId="16" fillId="3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9" fontId="13" fillId="2" borderId="6" xfId="2" applyNumberFormat="1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/>
    </xf>
    <xf numFmtId="4" fontId="8" fillId="3" borderId="6" xfId="0" applyNumberFormat="1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 wrapText="1"/>
    </xf>
    <xf numFmtId="4" fontId="15" fillId="3" borderId="6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view="pageBreakPreview" topLeftCell="A25" zoomScale="86" zoomScaleNormal="100" zoomScaleSheetLayoutView="86" workbookViewId="0">
      <selection activeCell="G29" sqref="G29:J35"/>
    </sheetView>
  </sheetViews>
  <sheetFormatPr defaultRowHeight="12.75" x14ac:dyDescent="0.2"/>
  <cols>
    <col min="1" max="1" width="55.5703125" style="4" customWidth="1"/>
    <col min="2" max="2" width="34.7109375" style="10" customWidth="1"/>
    <col min="3" max="3" width="27.140625" style="10" customWidth="1"/>
    <col min="4" max="4" width="9.28515625" style="36" customWidth="1"/>
    <col min="5" max="5" width="11.42578125" style="36" customWidth="1"/>
    <col min="6" max="6" width="11.140625" style="36" customWidth="1"/>
    <col min="7" max="7" width="11.7109375" bestFit="1" customWidth="1"/>
    <col min="8" max="8" width="10.140625" bestFit="1" customWidth="1"/>
    <col min="9" max="9" width="11.5703125" bestFit="1" customWidth="1"/>
  </cols>
  <sheetData>
    <row r="1" spans="1:6" s="1" customFormat="1" ht="16.5" customHeight="1" x14ac:dyDescent="0.2">
      <c r="A1" s="12" t="s">
        <v>19</v>
      </c>
      <c r="B1" s="12"/>
      <c r="C1" s="12"/>
      <c r="D1" s="38"/>
      <c r="E1" s="39" t="s">
        <v>42</v>
      </c>
      <c r="F1" s="39"/>
    </row>
    <row r="2" spans="1:6" s="1" customFormat="1" ht="16.5" customHeight="1" x14ac:dyDescent="0.2">
      <c r="A2" s="12" t="s">
        <v>18</v>
      </c>
      <c r="B2" s="12"/>
      <c r="C2" s="12"/>
      <c r="D2" s="40"/>
      <c r="E2" s="40" t="s">
        <v>43</v>
      </c>
      <c r="F2" s="40"/>
    </row>
    <row r="3" spans="1:6" s="1" customFormat="1" ht="16.5" customHeight="1" x14ac:dyDescent="0.2">
      <c r="A3" s="12" t="s">
        <v>17</v>
      </c>
      <c r="B3" s="12"/>
      <c r="C3" s="12"/>
      <c r="D3" s="40"/>
      <c r="E3" s="40" t="s">
        <v>44</v>
      </c>
      <c r="F3" s="40"/>
    </row>
    <row r="4" spans="1:6" s="1" customFormat="1" ht="16.5" customHeight="1" x14ac:dyDescent="0.2">
      <c r="A4" s="12" t="s">
        <v>16</v>
      </c>
      <c r="B4" s="12"/>
      <c r="C4" s="12"/>
      <c r="D4" s="36"/>
      <c r="E4" s="36"/>
      <c r="F4" s="36"/>
    </row>
    <row r="5" spans="1:6" s="1" customFormat="1" x14ac:dyDescent="0.2">
      <c r="A5" s="3" t="s">
        <v>57</v>
      </c>
      <c r="B5" s="10"/>
      <c r="C5" s="10"/>
      <c r="D5" s="36"/>
      <c r="E5" s="36"/>
      <c r="F5" s="36"/>
    </row>
    <row r="6" spans="1:6" s="1" customFormat="1" ht="15.75" customHeight="1" x14ac:dyDescent="0.2">
      <c r="A6" s="49" t="s">
        <v>15</v>
      </c>
      <c r="B6" s="45" t="s">
        <v>14</v>
      </c>
      <c r="C6" s="45"/>
      <c r="D6" s="46"/>
      <c r="E6" s="46"/>
      <c r="F6" s="46"/>
    </row>
    <row r="7" spans="1:6" s="5" customFormat="1" ht="71.25" customHeight="1" x14ac:dyDescent="0.2">
      <c r="A7" s="49"/>
      <c r="B7" s="50" t="s">
        <v>13</v>
      </c>
      <c r="C7" s="50" t="s">
        <v>41</v>
      </c>
      <c r="D7" s="41" t="s">
        <v>55</v>
      </c>
      <c r="E7" s="41" t="s">
        <v>55</v>
      </c>
      <c r="F7" s="41" t="s">
        <v>55</v>
      </c>
    </row>
    <row r="8" spans="1:6" s="5" customFormat="1" ht="22.5" customHeight="1" x14ac:dyDescent="0.2">
      <c r="A8" s="49"/>
      <c r="B8" s="50"/>
      <c r="C8" s="50"/>
      <c r="D8" s="47" t="s">
        <v>25</v>
      </c>
      <c r="E8" s="47" t="s">
        <v>26</v>
      </c>
      <c r="F8" s="47" t="s">
        <v>56</v>
      </c>
    </row>
    <row r="9" spans="1:6" s="1" customFormat="1" ht="12.75" customHeight="1" x14ac:dyDescent="0.2">
      <c r="A9" s="42" t="s">
        <v>12</v>
      </c>
      <c r="B9" s="43"/>
      <c r="C9" s="44">
        <f t="shared" ref="C9:F9" si="0">SUM(C10:C11)</f>
        <v>1.1700000000000002</v>
      </c>
      <c r="D9" s="7">
        <f t="shared" si="0"/>
        <v>8144.6040000000021</v>
      </c>
      <c r="E9" s="7">
        <f t="shared" si="0"/>
        <v>8134.7760000000007</v>
      </c>
      <c r="F9" s="7">
        <f t="shared" si="0"/>
        <v>8134.7760000000007</v>
      </c>
    </row>
    <row r="10" spans="1:6" s="1" customFormat="1" ht="12.75" customHeight="1" x14ac:dyDescent="0.2">
      <c r="A10" s="17" t="s">
        <v>20</v>
      </c>
      <c r="B10" s="22" t="s">
        <v>36</v>
      </c>
      <c r="C10" s="16">
        <v>1.1200000000000001</v>
      </c>
      <c r="D10" s="13">
        <f>$C$10*D34*12</f>
        <v>7796.5440000000017</v>
      </c>
      <c r="E10" s="13">
        <f>$C$10*E34*12</f>
        <v>7787.1360000000004</v>
      </c>
      <c r="F10" s="13">
        <f>$C$10*F34*12</f>
        <v>7787.1360000000004</v>
      </c>
    </row>
    <row r="11" spans="1:6" s="1" customFormat="1" ht="27.75" customHeight="1" x14ac:dyDescent="0.2">
      <c r="A11" s="17" t="s">
        <v>27</v>
      </c>
      <c r="B11" s="22" t="s">
        <v>37</v>
      </c>
      <c r="C11" s="16">
        <v>0.05</v>
      </c>
      <c r="D11" s="13">
        <f>$C$11*D34*12</f>
        <v>348.06000000000006</v>
      </c>
      <c r="E11" s="13">
        <f>$C$11*E34*12</f>
        <v>347.64</v>
      </c>
      <c r="F11" s="13">
        <f>$C$11*F34*12</f>
        <v>347.64</v>
      </c>
    </row>
    <row r="12" spans="1:6" s="14" customFormat="1" ht="37.5" customHeight="1" x14ac:dyDescent="0.2">
      <c r="A12" s="18" t="s">
        <v>11</v>
      </c>
      <c r="B12" s="22"/>
      <c r="C12" s="20">
        <f>SUM(C13:C19)</f>
        <v>11.48</v>
      </c>
      <c r="D12" s="30">
        <f>SUM(D13:D19)</f>
        <v>79914.576000000015</v>
      </c>
      <c r="E12" s="30">
        <f t="shared" ref="E12:F12" si="1">SUM(E13:E19)</f>
        <v>79818.144</v>
      </c>
      <c r="F12" s="30">
        <f t="shared" si="1"/>
        <v>79818.144</v>
      </c>
    </row>
    <row r="13" spans="1:6" s="14" customFormat="1" x14ac:dyDescent="0.2">
      <c r="A13" s="17" t="s">
        <v>28</v>
      </c>
      <c r="B13" s="22" t="s">
        <v>21</v>
      </c>
      <c r="C13" s="23">
        <f>0.41+2.57</f>
        <v>2.98</v>
      </c>
      <c r="D13" s="13">
        <f>$C$13*12*D34</f>
        <v>20744.376</v>
      </c>
      <c r="E13" s="13">
        <f>$C$13*12*E34</f>
        <v>20719.343999999997</v>
      </c>
      <c r="F13" s="13">
        <f>$C$13*12*F34</f>
        <v>20719.343999999997</v>
      </c>
    </row>
    <row r="14" spans="1:6" s="14" customFormat="1" x14ac:dyDescent="0.2">
      <c r="A14" s="17" t="s">
        <v>29</v>
      </c>
      <c r="B14" s="22" t="s">
        <v>10</v>
      </c>
      <c r="C14" s="23">
        <f>0.49</f>
        <v>0.49</v>
      </c>
      <c r="D14" s="13">
        <f>$C$14*12*D34</f>
        <v>3410.9880000000003</v>
      </c>
      <c r="E14" s="13">
        <f>$C$14*12*E34</f>
        <v>3406.8719999999998</v>
      </c>
      <c r="F14" s="13">
        <f>$C$14*12*F34</f>
        <v>3406.8719999999998</v>
      </c>
    </row>
    <row r="15" spans="1:6" s="14" customFormat="1" x14ac:dyDescent="0.2">
      <c r="A15" s="17" t="s">
        <v>30</v>
      </c>
      <c r="B15" s="22" t="s">
        <v>22</v>
      </c>
      <c r="C15" s="23">
        <f>0.37+2.23</f>
        <v>2.6</v>
      </c>
      <c r="D15" s="13">
        <f>$C$15*12*D34</f>
        <v>18099.120000000003</v>
      </c>
      <c r="E15" s="13">
        <f>$C$15*12*E34</f>
        <v>18077.280000000002</v>
      </c>
      <c r="F15" s="13">
        <f>$C$15*12*F34</f>
        <v>18077.280000000002</v>
      </c>
    </row>
    <row r="16" spans="1:6" s="14" customFormat="1" ht="57.75" customHeight="1" x14ac:dyDescent="0.2">
      <c r="A16" s="19" t="s">
        <v>31</v>
      </c>
      <c r="B16" s="22" t="s">
        <v>9</v>
      </c>
      <c r="C16" s="23">
        <f>0.6+1.28</f>
        <v>1.88</v>
      </c>
      <c r="D16" s="13">
        <f>$C$16*12*D34</f>
        <v>13087.056</v>
      </c>
      <c r="E16" s="13">
        <f>$C$16*12*E34</f>
        <v>13071.263999999999</v>
      </c>
      <c r="F16" s="13">
        <f>$C$16*12*F34</f>
        <v>13071.263999999999</v>
      </c>
    </row>
    <row r="17" spans="1:10" s="14" customFormat="1" ht="38.25" customHeight="1" x14ac:dyDescent="0.2">
      <c r="A17" s="17" t="s">
        <v>32</v>
      </c>
      <c r="B17" s="22" t="s">
        <v>37</v>
      </c>
      <c r="C17" s="23">
        <v>7.0000000000000007E-2</v>
      </c>
      <c r="D17" s="13">
        <f>$C$17*12*D34</f>
        <v>487.28400000000005</v>
      </c>
      <c r="E17" s="13">
        <f>$C$17*12*E34</f>
        <v>486.69600000000003</v>
      </c>
      <c r="F17" s="13">
        <f>$C$17*12*F34</f>
        <v>486.69600000000003</v>
      </c>
    </row>
    <row r="18" spans="1:10" s="14" customFormat="1" x14ac:dyDescent="0.2">
      <c r="A18" s="17" t="s">
        <v>33</v>
      </c>
      <c r="B18" s="22" t="s">
        <v>38</v>
      </c>
      <c r="C18" s="23">
        <v>2.4900000000000002</v>
      </c>
      <c r="D18" s="13">
        <f>$C$18*12*D34</f>
        <v>17333.388000000003</v>
      </c>
      <c r="E18" s="13">
        <f>$C$18*12*E34</f>
        <v>17312.472000000002</v>
      </c>
      <c r="F18" s="13">
        <f>$C$18*12*F34</f>
        <v>17312.472000000002</v>
      </c>
    </row>
    <row r="19" spans="1:10" s="14" customFormat="1" ht="27.75" customHeight="1" x14ac:dyDescent="0.2">
      <c r="A19" s="17" t="s">
        <v>45</v>
      </c>
      <c r="B19" s="22" t="s">
        <v>46</v>
      </c>
      <c r="C19" s="23">
        <v>0.97</v>
      </c>
      <c r="D19" s="13">
        <f>$C$19*12*D34</f>
        <v>6752.3640000000005</v>
      </c>
      <c r="E19" s="13">
        <f t="shared" ref="E19:F19" si="2">$C$19*12*E34</f>
        <v>6744.2160000000003</v>
      </c>
      <c r="F19" s="13">
        <f t="shared" si="2"/>
        <v>6744.2160000000003</v>
      </c>
    </row>
    <row r="20" spans="1:10" s="14" customFormat="1" ht="12.75" customHeight="1" x14ac:dyDescent="0.2">
      <c r="A20" s="19"/>
      <c r="B20" s="22"/>
      <c r="C20" s="23"/>
      <c r="D20" s="13"/>
      <c r="E20" s="13"/>
      <c r="F20" s="13"/>
    </row>
    <row r="21" spans="1:10" s="14" customFormat="1" ht="27" customHeight="1" x14ac:dyDescent="0.2">
      <c r="A21" s="18" t="s">
        <v>8</v>
      </c>
      <c r="B21" s="22"/>
      <c r="C21" s="20">
        <f>SUM(C22:C24)</f>
        <v>2.1399999999999997</v>
      </c>
      <c r="D21" s="30">
        <f>SUM(D22:D24)</f>
        <v>14896.968000000001</v>
      </c>
      <c r="E21" s="30">
        <f t="shared" ref="E21:F21" si="3">SUM(E22:E24)</f>
        <v>14878.991999999998</v>
      </c>
      <c r="F21" s="30">
        <f t="shared" si="3"/>
        <v>14878.991999999998</v>
      </c>
    </row>
    <row r="22" spans="1:10" s="14" customFormat="1" ht="36" customHeight="1" x14ac:dyDescent="0.2">
      <c r="A22" s="17" t="s">
        <v>47</v>
      </c>
      <c r="B22" s="22" t="s">
        <v>3</v>
      </c>
      <c r="C22" s="23">
        <v>1.1299999999999999</v>
      </c>
      <c r="D22" s="13">
        <f>$C$22*12*D34</f>
        <v>7866.1559999999999</v>
      </c>
      <c r="E22" s="13">
        <f>$C$22*12*E34</f>
        <v>7856.6639999999989</v>
      </c>
      <c r="F22" s="13">
        <f>$C$22*12*F34</f>
        <v>7856.6639999999989</v>
      </c>
    </row>
    <row r="23" spans="1:10" s="14" customFormat="1" ht="71.25" customHeight="1" x14ac:dyDescent="0.2">
      <c r="A23" s="17" t="s">
        <v>48</v>
      </c>
      <c r="B23" s="22" t="s">
        <v>7</v>
      </c>
      <c r="C23" s="23">
        <v>0.16</v>
      </c>
      <c r="D23" s="13">
        <f>$C$23*12*D34</f>
        <v>1113.7919999999999</v>
      </c>
      <c r="E23" s="13">
        <f>$C$23*12*E34</f>
        <v>1112.4479999999999</v>
      </c>
      <c r="F23" s="13">
        <f>$C$23*12*F34</f>
        <v>1112.4479999999999</v>
      </c>
    </row>
    <row r="24" spans="1:10" s="14" customFormat="1" ht="89.25" customHeight="1" x14ac:dyDescent="0.2">
      <c r="A24" s="17" t="s">
        <v>49</v>
      </c>
      <c r="B24" s="22" t="s">
        <v>6</v>
      </c>
      <c r="C24" s="23">
        <v>0.85</v>
      </c>
      <c r="D24" s="13">
        <f>$C$24*12*D34</f>
        <v>5917.0199999999995</v>
      </c>
      <c r="E24" s="13">
        <f>$C$24*12*E34</f>
        <v>5909.8799999999992</v>
      </c>
      <c r="F24" s="13">
        <f>$C$24*12*F34</f>
        <v>5909.8799999999992</v>
      </c>
    </row>
    <row r="25" spans="1:10" s="14" customFormat="1" ht="24.75" customHeight="1" x14ac:dyDescent="0.2">
      <c r="A25" s="18" t="s">
        <v>5</v>
      </c>
      <c r="B25" s="22"/>
      <c r="C25" s="31">
        <f>SUM(C26:C30)</f>
        <v>10.93</v>
      </c>
      <c r="D25" s="32">
        <f>SUM(D26:D30)</f>
        <v>76085.915999999997</v>
      </c>
      <c r="E25" s="32">
        <f t="shared" ref="E25:F25" si="4">SUM(E26:E30)</f>
        <v>75994.103999999992</v>
      </c>
      <c r="F25" s="32">
        <f t="shared" si="4"/>
        <v>75994.103999999992</v>
      </c>
    </row>
    <row r="26" spans="1:10" s="14" customFormat="1" ht="114" customHeight="1" x14ac:dyDescent="0.2">
      <c r="A26" s="17" t="s">
        <v>50</v>
      </c>
      <c r="B26" s="22" t="s">
        <v>23</v>
      </c>
      <c r="C26" s="23">
        <v>6.6</v>
      </c>
      <c r="D26" s="13">
        <f>$C$26*12*D34</f>
        <v>45943.92</v>
      </c>
      <c r="E26" s="13">
        <f>$C$26*12*E34</f>
        <v>45888.479999999989</v>
      </c>
      <c r="F26" s="13">
        <f>$C$26*12*F34</f>
        <v>45888.479999999989</v>
      </c>
    </row>
    <row r="27" spans="1:10" s="14" customFormat="1" ht="63.75" customHeight="1" x14ac:dyDescent="0.2">
      <c r="A27" s="17" t="s">
        <v>51</v>
      </c>
      <c r="B27" s="22" t="s">
        <v>4</v>
      </c>
      <c r="C27" s="23">
        <v>1.37</v>
      </c>
      <c r="D27" s="13">
        <f>$C$27*12*D34</f>
        <v>9536.844000000001</v>
      </c>
      <c r="E27" s="13">
        <f>$C$27*12*E34</f>
        <v>9525.3360000000011</v>
      </c>
      <c r="F27" s="13">
        <f>$C$27*12*F34</f>
        <v>9525.3360000000011</v>
      </c>
    </row>
    <row r="28" spans="1:10" s="14" customFormat="1" ht="78.75" customHeight="1" x14ac:dyDescent="0.2">
      <c r="A28" s="17" t="s">
        <v>52</v>
      </c>
      <c r="B28" s="22" t="s">
        <v>24</v>
      </c>
      <c r="C28" s="23">
        <v>1.69</v>
      </c>
      <c r="D28" s="13">
        <f>$C$28*12*D34</f>
        <v>11764.428000000002</v>
      </c>
      <c r="E28" s="13">
        <f>$C$28*12*E34</f>
        <v>11750.232</v>
      </c>
      <c r="F28" s="13">
        <f>$C$28*12*F34</f>
        <v>11750.232</v>
      </c>
    </row>
    <row r="29" spans="1:10" s="14" customFormat="1" ht="33" customHeight="1" x14ac:dyDescent="0.2">
      <c r="A29" s="17" t="s">
        <v>53</v>
      </c>
      <c r="B29" s="22" t="s">
        <v>3</v>
      </c>
      <c r="C29" s="23">
        <v>0.94</v>
      </c>
      <c r="D29" s="13">
        <f>$C$29*12*D34</f>
        <v>6543.5280000000002</v>
      </c>
      <c r="E29" s="13">
        <f>$C$29*12*E34</f>
        <v>6535.6319999999996</v>
      </c>
      <c r="F29" s="13">
        <f>$C$29*12*F34</f>
        <v>6535.6319999999996</v>
      </c>
      <c r="G29" s="51"/>
      <c r="H29" s="51"/>
      <c r="I29" s="51"/>
      <c r="J29" s="51"/>
    </row>
    <row r="30" spans="1:10" s="14" customFormat="1" x14ac:dyDescent="0.2">
      <c r="A30" s="17" t="s">
        <v>54</v>
      </c>
      <c r="B30" s="22" t="s">
        <v>6</v>
      </c>
      <c r="C30" s="23">
        <v>0.33</v>
      </c>
      <c r="D30" s="13">
        <f>$C$30*12*D34</f>
        <v>2297.1959999999999</v>
      </c>
      <c r="E30" s="13">
        <f>$C$30*12*E34</f>
        <v>2294.424</v>
      </c>
      <c r="F30" s="13">
        <f>$C$30*12*F34</f>
        <v>2294.424</v>
      </c>
      <c r="G30" s="51"/>
      <c r="H30" s="51"/>
      <c r="I30" s="51"/>
      <c r="J30" s="51"/>
    </row>
    <row r="31" spans="1:10" s="33" customFormat="1" x14ac:dyDescent="0.2">
      <c r="A31" s="24" t="s">
        <v>34</v>
      </c>
      <c r="B31" s="29" t="s">
        <v>39</v>
      </c>
      <c r="C31" s="31">
        <f>2.78+0.15+1.22</f>
        <v>4.1499999999999995</v>
      </c>
      <c r="D31" s="34">
        <f>$C$31*12*D34</f>
        <v>28888.98</v>
      </c>
      <c r="E31" s="34">
        <f>$C$31*12*E34</f>
        <v>28854.12</v>
      </c>
      <c r="F31" s="34">
        <f>$C$31*12*F34</f>
        <v>28854.12</v>
      </c>
      <c r="G31" s="51"/>
      <c r="H31" s="51"/>
      <c r="I31" s="51"/>
      <c r="J31" s="51"/>
    </row>
    <row r="32" spans="1:10" s="14" customFormat="1" x14ac:dyDescent="0.2">
      <c r="A32" s="24" t="s">
        <v>35</v>
      </c>
      <c r="B32" s="22" t="s">
        <v>39</v>
      </c>
      <c r="C32" s="31">
        <v>0.65</v>
      </c>
      <c r="D32" s="34">
        <v>0</v>
      </c>
      <c r="E32" s="34">
        <v>0</v>
      </c>
      <c r="F32" s="34">
        <v>0</v>
      </c>
      <c r="G32" s="51"/>
      <c r="H32" s="51"/>
      <c r="I32" s="51"/>
      <c r="J32" s="51"/>
    </row>
    <row r="33" spans="1:10" s="35" customFormat="1" x14ac:dyDescent="0.2">
      <c r="A33" s="21" t="s">
        <v>2</v>
      </c>
      <c r="B33" s="25"/>
      <c r="C33" s="28"/>
      <c r="D33" s="6">
        <f>D31+D25+D21+D12+D9+D32</f>
        <v>207931.04399999999</v>
      </c>
      <c r="E33" s="6">
        <f>E31+E25+E21+E12+E9+E32</f>
        <v>207680.136</v>
      </c>
      <c r="F33" s="6">
        <f>F31+F25+F21+F12+F9+F32</f>
        <v>207680.136</v>
      </c>
      <c r="G33" s="52">
        <f>F33+E33+D33</f>
        <v>623291.31599999999</v>
      </c>
      <c r="H33" s="52">
        <f>G33/12</f>
        <v>51940.942999999999</v>
      </c>
      <c r="I33" s="52">
        <f>H33*5/100</f>
        <v>2597.0471499999999</v>
      </c>
      <c r="J33" s="53"/>
    </row>
    <row r="34" spans="1:10" s="2" customFormat="1" ht="15.75" customHeight="1" x14ac:dyDescent="0.2">
      <c r="A34" s="21" t="s">
        <v>1</v>
      </c>
      <c r="B34" s="25"/>
      <c r="C34" s="20"/>
      <c r="D34" s="27">
        <v>580.1</v>
      </c>
      <c r="E34" s="27">
        <v>579.4</v>
      </c>
      <c r="F34" s="27">
        <v>579.4</v>
      </c>
      <c r="G34" s="52">
        <f>F34+E34+D34</f>
        <v>1738.9</v>
      </c>
      <c r="H34" s="54"/>
      <c r="I34" s="54">
        <f>G34*70*80/100</f>
        <v>97378.4</v>
      </c>
      <c r="J34" s="55"/>
    </row>
    <row r="35" spans="1:10" s="2" customFormat="1" ht="25.5" customHeight="1" x14ac:dyDescent="0.2">
      <c r="A35" s="21" t="s">
        <v>40</v>
      </c>
      <c r="B35" s="26"/>
      <c r="C35" s="20"/>
      <c r="D35" s="7">
        <f>D33 /12/D34</f>
        <v>29.869999999999997</v>
      </c>
      <c r="E35" s="7">
        <f t="shared" ref="E35:F35" si="5">E33 /12/E34</f>
        <v>29.87</v>
      </c>
      <c r="F35" s="7">
        <f t="shared" si="5"/>
        <v>29.87</v>
      </c>
      <c r="G35" s="55"/>
      <c r="H35" s="55"/>
      <c r="I35" s="55"/>
      <c r="J35" s="55"/>
    </row>
    <row r="36" spans="1:10" s="2" customFormat="1" ht="15.75" customHeight="1" x14ac:dyDescent="0.2">
      <c r="A36" s="8"/>
      <c r="B36" s="11"/>
      <c r="C36" s="11"/>
      <c r="D36" s="9"/>
      <c r="E36" s="36"/>
      <c r="F36" s="36"/>
      <c r="G36" s="48"/>
      <c r="H36" s="48"/>
      <c r="I36" s="48"/>
      <c r="J36" s="48"/>
    </row>
    <row r="37" spans="1:10" s="2" customFormat="1" ht="25.5" customHeight="1" x14ac:dyDescent="0.2">
      <c r="A37" s="8"/>
      <c r="B37" s="11"/>
      <c r="C37" s="11"/>
      <c r="D37" s="9"/>
      <c r="E37" s="36"/>
      <c r="F37" s="36"/>
    </row>
    <row r="38" spans="1:10" s="14" customFormat="1" ht="12.75" customHeight="1" x14ac:dyDescent="0.2">
      <c r="A38" s="37"/>
      <c r="B38" s="15"/>
      <c r="C38" s="15"/>
      <c r="D38" s="36"/>
      <c r="E38" s="36"/>
      <c r="F38" s="36"/>
    </row>
    <row r="39" spans="1:10" s="14" customFormat="1" ht="12.75" hidden="1" customHeight="1" x14ac:dyDescent="0.2">
      <c r="A39" s="37"/>
      <c r="B39" s="15"/>
      <c r="C39" s="15"/>
      <c r="D39" s="36"/>
      <c r="E39" s="36"/>
      <c r="F39" s="36"/>
    </row>
    <row r="40" spans="1:10" s="14" customFormat="1" x14ac:dyDescent="0.2">
      <c r="A40" s="37"/>
      <c r="B40" s="15"/>
      <c r="C40" s="15"/>
      <c r="D40" s="36"/>
      <c r="E40" s="36"/>
      <c r="F40" s="36"/>
    </row>
    <row r="41" spans="1:10" s="14" customFormat="1" x14ac:dyDescent="0.2">
      <c r="A41" s="37"/>
      <c r="B41" s="15"/>
      <c r="C41" s="15"/>
      <c r="D41" s="36"/>
      <c r="E41" s="36"/>
      <c r="F41" s="36"/>
    </row>
    <row r="42" spans="1:10" s="1" customFormat="1" x14ac:dyDescent="0.2">
      <c r="A42" s="4" t="s">
        <v>0</v>
      </c>
      <c r="B42" s="10"/>
      <c r="C42" s="10"/>
      <c r="D42" s="36"/>
      <c r="E42" s="36"/>
      <c r="F42" s="36"/>
    </row>
    <row r="43" spans="1:10" s="1" customFormat="1" x14ac:dyDescent="0.2">
      <c r="A43" s="4"/>
      <c r="B43" s="10"/>
      <c r="C43" s="10"/>
      <c r="D43" s="36"/>
      <c r="E43" s="36"/>
      <c r="F43" s="36"/>
    </row>
  </sheetData>
  <mergeCells count="3">
    <mergeCell ref="A6:A8"/>
    <mergeCell ref="B7:B8"/>
    <mergeCell ref="C7:C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2017-12-26T11:13:08Z</dcterms:modified>
</cp:coreProperties>
</file>